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Plan1" sheetId="1" r:id="rId1"/>
  </sheets>
  <definedNames>
    <definedName name="_xlnm.Print_Area" localSheetId="0">Plan1!$A$2:$J$67</definedName>
    <definedName name="_xlnm.Print_Titles" localSheetId="0">Plan1!$1:$3</definedName>
  </definedNames>
  <calcPr calcId="152511"/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J61" i="1"/>
  <c r="J63" i="1"/>
  <c r="J55" i="1"/>
  <c r="J44" i="1"/>
  <c r="J45" i="1"/>
  <c r="J46" i="1"/>
  <c r="J47" i="1"/>
  <c r="J38" i="1"/>
  <c r="J40" i="1"/>
  <c r="J30" i="1"/>
  <c r="J31" i="1"/>
  <c r="J32" i="1"/>
  <c r="J33" i="1"/>
  <c r="J22" i="1"/>
  <c r="J23" i="1"/>
  <c r="J20" i="1" s="1"/>
  <c r="J24" i="1"/>
  <c r="J18" i="1"/>
  <c r="J12" i="1"/>
  <c r="J13" i="1"/>
  <c r="J11" i="1" s="1"/>
  <c r="J9" i="1"/>
  <c r="J10" i="1"/>
  <c r="J14" i="1"/>
  <c r="J16" i="1"/>
  <c r="J26" i="1"/>
  <c r="J28" i="1"/>
  <c r="I63" i="1"/>
  <c r="I61" i="1"/>
  <c r="I55" i="1"/>
  <c r="I47" i="1"/>
  <c r="I46" i="1"/>
  <c r="I45" i="1"/>
  <c r="I44" i="1"/>
  <c r="I40" i="1"/>
  <c r="I39" i="1"/>
  <c r="J39" i="1" s="1"/>
  <c r="I38" i="1"/>
  <c r="I33" i="1"/>
  <c r="I32" i="1"/>
  <c r="I31" i="1"/>
  <c r="I30" i="1"/>
  <c r="I26" i="1"/>
  <c r="I24" i="1"/>
  <c r="I23" i="1"/>
  <c r="I22" i="1"/>
  <c r="I18" i="1"/>
  <c r="I13" i="1"/>
  <c r="I12" i="1"/>
  <c r="I10" i="1"/>
  <c r="I9" i="1"/>
  <c r="H40" i="1"/>
  <c r="H30" i="1"/>
  <c r="F42" i="1" l="1"/>
  <c r="H26" i="1" l="1"/>
  <c r="G16" i="1"/>
  <c r="J65" i="1" l="1"/>
  <c r="E16" i="1"/>
  <c r="D16" i="1"/>
  <c r="D32" i="1" l="1"/>
  <c r="D12" i="1"/>
  <c r="F35" i="1"/>
  <c r="F16" i="1"/>
  <c r="D65" i="1" l="1"/>
  <c r="E65" i="1"/>
  <c r="F65" i="1"/>
  <c r="D49" i="1"/>
  <c r="E49" i="1"/>
  <c r="D42" i="1"/>
  <c r="D35" i="1"/>
  <c r="E35" i="1"/>
  <c r="D28" i="1"/>
  <c r="E28" i="1"/>
  <c r="F28" i="1"/>
  <c r="E20" i="1"/>
  <c r="E8" i="1"/>
  <c r="E11" i="1"/>
  <c r="F11" i="1"/>
  <c r="G57" i="1"/>
  <c r="I57" i="1" s="1"/>
  <c r="G53" i="1"/>
  <c r="I53" i="1" s="1"/>
  <c r="G51" i="1"/>
  <c r="I51" i="1" s="1"/>
  <c r="E42" i="1"/>
  <c r="F57" i="1"/>
  <c r="H57" i="1" s="1"/>
  <c r="J57" i="1" s="1"/>
  <c r="H53" i="1"/>
  <c r="J53" i="1" s="1"/>
  <c r="C11" i="1"/>
  <c r="D11" i="1"/>
  <c r="C8" i="1"/>
  <c r="D8" i="1"/>
  <c r="F51" i="1"/>
  <c r="F20" i="1"/>
  <c r="F14" i="1"/>
  <c r="F8" i="1"/>
  <c r="C65" i="1"/>
  <c r="C49" i="1"/>
  <c r="C42" i="1"/>
  <c r="C35" i="1"/>
  <c r="C28" i="1"/>
  <c r="C20" i="1"/>
  <c r="D20" i="1"/>
  <c r="C16" i="1"/>
  <c r="I49" i="1" l="1"/>
  <c r="H14" i="1"/>
  <c r="G14" i="1"/>
  <c r="I14" i="1" s="1"/>
  <c r="J35" i="1"/>
  <c r="I11" i="1"/>
  <c r="I65" i="1"/>
  <c r="I35" i="1"/>
  <c r="I28" i="1"/>
  <c r="H16" i="1"/>
  <c r="G65" i="1"/>
  <c r="F49" i="1"/>
  <c r="H51" i="1"/>
  <c r="H65" i="1"/>
  <c r="G49" i="1"/>
  <c r="H35" i="1"/>
  <c r="G35" i="1"/>
  <c r="H28" i="1"/>
  <c r="G28" i="1"/>
  <c r="H11" i="1"/>
  <c r="G11" i="1"/>
  <c r="J8" i="1"/>
  <c r="J6" i="1" s="1"/>
  <c r="F6" i="1"/>
  <c r="E6" i="1"/>
  <c r="E4" i="1" s="1"/>
  <c r="C6" i="1"/>
  <c r="C4" i="1" s="1"/>
  <c r="C59" i="1" s="1"/>
  <c r="C67" i="1" s="1"/>
  <c r="D6" i="1"/>
  <c r="D4" i="1" s="1"/>
  <c r="D59" i="1" s="1"/>
  <c r="D67" i="1" s="1"/>
  <c r="H49" i="1" l="1"/>
  <c r="J51" i="1"/>
  <c r="J49" i="1" s="1"/>
  <c r="I16" i="1"/>
  <c r="I8" i="1"/>
  <c r="I6" i="1" s="1"/>
  <c r="H42" i="1"/>
  <c r="H20" i="1"/>
  <c r="E59" i="1"/>
  <c r="E67" i="1" s="1"/>
  <c r="G42" i="1"/>
  <c r="H8" i="1"/>
  <c r="H6" i="1" s="1"/>
  <c r="H4" i="1" s="1"/>
  <c r="G8" i="1"/>
  <c r="G6" i="1" s="1"/>
  <c r="G20" i="1"/>
  <c r="F4" i="1"/>
  <c r="H59" i="1" l="1"/>
  <c r="H67" i="1" s="1"/>
  <c r="H71" i="1" s="1"/>
  <c r="F59" i="1"/>
  <c r="F67" i="1" s="1"/>
  <c r="I42" i="1"/>
  <c r="J42" i="1"/>
  <c r="I20" i="1"/>
  <c r="I4" i="1" s="1"/>
  <c r="I59" i="1" s="1"/>
  <c r="I67" i="1" s="1"/>
  <c r="J4" i="1"/>
  <c r="J59" i="1" s="1"/>
  <c r="J67" i="1" s="1"/>
  <c r="G4" i="1"/>
  <c r="G59" i="1" s="1"/>
  <c r="G67" i="1" s="1"/>
</calcChain>
</file>

<file path=xl/sharedStrings.xml><?xml version="1.0" encoding="utf-8"?>
<sst xmlns="http://schemas.openxmlformats.org/spreadsheetml/2006/main" count="83" uniqueCount="83">
  <si>
    <t>CÓDIGO</t>
  </si>
  <si>
    <t>ESPECIFICACAO</t>
  </si>
  <si>
    <t>ARRECADADA</t>
  </si>
  <si>
    <t>1.0.0.0.00.00.000</t>
  </si>
  <si>
    <t>RECEITAS CORRENTES</t>
  </si>
  <si>
    <t>1.1.0.0.00.00.000</t>
  </si>
  <si>
    <t>1.1.1.0.00.00.000</t>
  </si>
  <si>
    <t>IMPOSTOS</t>
  </si>
  <si>
    <t>1.1.1.2.00.00.000</t>
  </si>
  <si>
    <t>1.1.1.3.00.00.000</t>
  </si>
  <si>
    <t>1.1.2.0.00.00.000</t>
  </si>
  <si>
    <t>TAXAS</t>
  </si>
  <si>
    <t>1.1.2.1.00.00.000</t>
  </si>
  <si>
    <t>1.1.2.2.00.00.000</t>
  </si>
  <si>
    <t>1.1.3.0.00.00.000</t>
  </si>
  <si>
    <t>1.2.0.0.00.00.000</t>
  </si>
  <si>
    <t>1.2.3.0.00.00.000</t>
  </si>
  <si>
    <t>CONTRIB.P/O CUSTEIO DO SERV.DE ILUMINAÇÃO</t>
  </si>
  <si>
    <t>1.3.0.0.00.00.000</t>
  </si>
  <si>
    <t>RECEITA PATRIMONIAL</t>
  </si>
  <si>
    <t>1.3.1.0.00.00.000</t>
  </si>
  <si>
    <t>1.3.2.0.00.00.000</t>
  </si>
  <si>
    <t>1.3.3.0.00.00.000</t>
  </si>
  <si>
    <t>1.6.0.0.00.00.000</t>
  </si>
  <si>
    <t>1.7.0.0.00.00.000</t>
  </si>
  <si>
    <t>1.7.2.0.00.00.000</t>
  </si>
  <si>
    <t>1.7.3.0.00.00.000</t>
  </si>
  <si>
    <t>1.7.5.0.00.00.000</t>
  </si>
  <si>
    <t>1.7.6.0.00.00.000</t>
  </si>
  <si>
    <t>1.9.0.0.00.00.000</t>
  </si>
  <si>
    <t>OUTRAS RECEITAS CORRENTES</t>
  </si>
  <si>
    <t>1.9.1.0.00.00.000</t>
  </si>
  <si>
    <t>MULTAS E JUROS DE MORA</t>
  </si>
  <si>
    <t>1.9.2.0.00.00.000</t>
  </si>
  <si>
    <t>1.9.3.0.00.00.000</t>
  </si>
  <si>
    <t>1.9.9.0.00.00.000</t>
  </si>
  <si>
    <t>RECEITAS CORRENTES DIVERSAS</t>
  </si>
  <si>
    <t>2.0.0.0.00.00.000</t>
  </si>
  <si>
    <t>RECEITAS DE CAPITAL</t>
  </si>
  <si>
    <t>2.1.0.0.00.00.000</t>
  </si>
  <si>
    <t>2.2.0.0.00.00.000</t>
  </si>
  <si>
    <t>2.4.0.0.00.00.000</t>
  </si>
  <si>
    <t>2.5.0.0.00.00.000</t>
  </si>
  <si>
    <t>OUTRAS RECEITAS DE CAPITAL</t>
  </si>
  <si>
    <t>9.0.0.0.00.00.000</t>
  </si>
  <si>
    <t>9.2.0.0.00.00.000</t>
  </si>
  <si>
    <t>9.3.0.0.00.00.000</t>
  </si>
  <si>
    <t>DESCONTOS CONCEDIDOS</t>
  </si>
  <si>
    <t>9.5.0.0.00.00.000</t>
  </si>
  <si>
    <t>FUNDEB</t>
  </si>
  <si>
    <t>9.9.0.0.00.00.000</t>
  </si>
  <si>
    <t>AUTARQUIA</t>
  </si>
  <si>
    <t>TOTAL GERAL</t>
  </si>
  <si>
    <t>RECEITA TRIBUTÁRIA</t>
  </si>
  <si>
    <t>IMPOSTOS SOBRE O PATRIMÔNIO E A RENDA</t>
  </si>
  <si>
    <t>IMPOSTOS SOBRE A PRODUÇÃO E A CIRCULAÇÃO</t>
  </si>
  <si>
    <t>TAXAS PELO EXERCÍCIO DO PODER DE POLÍCIA</t>
  </si>
  <si>
    <t>TAXAS PELA PRESTAÇÃO DE SERVIÇOS</t>
  </si>
  <si>
    <t>CONTRIBUIÇÃO DE MELHORIA</t>
  </si>
  <si>
    <t>RECEITA DE CONTRIBUIÇÕES</t>
  </si>
  <si>
    <t>RECEITAS IMOBILIÁRIAS</t>
  </si>
  <si>
    <t>RECEITAS DE VALORES MOBILIÁRIOS</t>
  </si>
  <si>
    <t>RECEITA DE CONCESSÕES E PERMISSÕES</t>
  </si>
  <si>
    <t>RECEITA DE SERVIÇOS</t>
  </si>
  <si>
    <t>TRANSFERÊNCIAS CORRENTES</t>
  </si>
  <si>
    <t>TRANSFERÊNCIAS INTERGOVERNAMENTAIS</t>
  </si>
  <si>
    <t>TRANSFERÊNCIAS DE INSTITUIÇÕES PRIVADAS</t>
  </si>
  <si>
    <t>TRANSFERÊNCIAS DE PESSOAS</t>
  </si>
  <si>
    <t>TRANSFERÊNCIAS DE CONVÊNIOS</t>
  </si>
  <si>
    <t>INDENIZAÇÕES E RESTITUIÇÕES</t>
  </si>
  <si>
    <t>OPERAÇÕES DE CREDITO</t>
  </si>
  <si>
    <t>TRANSFERÊNCIAS DE CAPITAL</t>
  </si>
  <si>
    <t>ALIENAÇÃO DE BENS</t>
  </si>
  <si>
    <t>DEDUÇÕES DE RECEITAS</t>
  </si>
  <si>
    <t>RESTITUIÇÕES</t>
  </si>
  <si>
    <t>OUTRAS DEDUÇÕES</t>
  </si>
  <si>
    <t>TOTAL DA ADMINISTRAÇÃO DIRETA</t>
  </si>
  <si>
    <t>FUNDAÇÃO</t>
  </si>
  <si>
    <t>TOTAL DA ADMINISTRAÇÃO INDIRETA</t>
  </si>
  <si>
    <t>PREVISTO</t>
  </si>
  <si>
    <t>PROJETADO</t>
  </si>
  <si>
    <t>REALIZADO</t>
  </si>
  <si>
    <t>DIVIDA ATIVA / MULTA E 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</si>
</sst>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" fontId="0" fillId="2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/>
    <xf numFmtId="0" fontId="1" fillId="2" borderId="0" xfId="0" applyFont="1" applyFill="1"/>
    <xf numFmtId="4" fontId="1" fillId="2" borderId="0" xfId="0" applyNumberFormat="1" applyFont="1" applyFill="1"/>
    <xf numFmtId="4" fontId="0" fillId="0" borderId="0" xfId="0" applyNumberFormat="1"/>
    <xf numFmtId="0" fontId="1" fillId="2" borderId="4" xfId="0" applyFont="1" applyFill="1" applyBorder="1" applyAlignment="1">
      <alignment horizontal="center"/>
    </xf>
    <xf numFmtId="43" fontId="0" fillId="2" borderId="0" xfId="1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abSelected="1" view="pageBreakPreview" topLeftCell="B41" zoomScale="55" zoomScaleNormal="100" zoomScaleSheetLayoutView="55" workbookViewId="0">
      <selection activeCell="G20" sqref="G20"/>
    </sheetView>
  </sheetViews>
  <sheetFormatPr defaultRowHeight="15" x14ac:dyDescent="0.25"/>
  <cols>
    <col min="1" max="1" width="22.85546875" style="5" hidden="1" customWidth="1"/>
    <col min="2" max="2" width="52.140625" style="5" bestFit="1" customWidth="1"/>
    <col min="3" max="3" width="22.5703125" style="5" hidden="1" customWidth="1"/>
    <col min="4" max="5" width="22.140625" style="5" customWidth="1"/>
    <col min="6" max="6" width="22.5703125" style="5" bestFit="1" customWidth="1"/>
    <col min="7" max="7" width="22.140625" style="5" bestFit="1" customWidth="1"/>
    <col min="8" max="10" width="22.5703125" style="5" customWidth="1"/>
    <col min="11" max="11" width="13.85546875" style="5" bestFit="1" customWidth="1"/>
    <col min="12" max="16384" width="9.140625" style="5"/>
  </cols>
  <sheetData>
    <row r="1" spans="1:10" x14ac:dyDescent="0.25">
      <c r="I1" s="1"/>
    </row>
    <row r="2" spans="1:10" s="3" customFormat="1" x14ac:dyDescent="0.25">
      <c r="A2" s="14" t="s">
        <v>0</v>
      </c>
      <c r="B2" s="14" t="s">
        <v>1</v>
      </c>
      <c r="C2" s="2" t="s">
        <v>2</v>
      </c>
      <c r="D2" s="11" t="s">
        <v>81</v>
      </c>
      <c r="E2" s="12"/>
      <c r="F2" s="13"/>
      <c r="G2" s="9" t="s">
        <v>80</v>
      </c>
      <c r="H2" s="11" t="s">
        <v>79</v>
      </c>
      <c r="I2" s="12"/>
      <c r="J2" s="13"/>
    </row>
    <row r="3" spans="1:10" x14ac:dyDescent="0.25">
      <c r="A3" s="14"/>
      <c r="B3" s="14"/>
      <c r="C3" s="4">
        <v>2014</v>
      </c>
      <c r="D3" s="4">
        <v>2015</v>
      </c>
      <c r="E3" s="4">
        <v>2016</v>
      </c>
      <c r="F3" s="4">
        <v>2017</v>
      </c>
      <c r="G3" s="4">
        <v>2018</v>
      </c>
      <c r="H3" s="4">
        <v>2019</v>
      </c>
      <c r="I3" s="4">
        <v>2020</v>
      </c>
      <c r="J3" s="4">
        <v>2021</v>
      </c>
    </row>
    <row r="4" spans="1:10" x14ac:dyDescent="0.25">
      <c r="A4" s="6" t="s">
        <v>3</v>
      </c>
      <c r="B4" s="6" t="s">
        <v>4</v>
      </c>
      <c r="C4" s="7">
        <f>C6+C16+C20+C26+C28+C35</f>
        <v>1819109820.2800002</v>
      </c>
      <c r="D4" s="7">
        <f>D6+D16+D20+D26+D28+D35</f>
        <v>1947137461.3400002</v>
      </c>
      <c r="E4" s="7">
        <f>E6+E16+E20+E26+E28+E35</f>
        <v>1949218966.0999999</v>
      </c>
      <c r="F4" s="7">
        <f>F6+F16+F20+F26+F28+F35</f>
        <v>2050672676.1700001</v>
      </c>
      <c r="G4" s="7">
        <f t="shared" ref="G4" si="0">G6+G16+G20+G26+G28+G35</f>
        <v>2162725000</v>
      </c>
      <c r="H4" s="7">
        <f>H6+H16+H20+H26+H28+H35</f>
        <v>2354462000</v>
      </c>
      <c r="I4" s="7">
        <f>I6+I16+I20+I26+I28+I35</f>
        <v>2448641000</v>
      </c>
      <c r="J4" s="7">
        <f>J6+J16+J20+J26+J28+J35</f>
        <v>2546587000</v>
      </c>
    </row>
    <row r="5" spans="1:10" x14ac:dyDescent="0.25">
      <c r="C5" s="1"/>
      <c r="D5" s="1"/>
      <c r="E5" s="1"/>
      <c r="F5" s="1"/>
      <c r="G5" s="1"/>
      <c r="H5" s="1"/>
      <c r="I5" s="1"/>
      <c r="J5" s="1"/>
    </row>
    <row r="6" spans="1:10" hidden="1" x14ac:dyDescent="0.25">
      <c r="A6" s="6" t="s">
        <v>5</v>
      </c>
      <c r="B6" s="6" t="s">
        <v>53</v>
      </c>
      <c r="C6" s="7">
        <f>C8+C11+C14</f>
        <v>923520199.72000003</v>
      </c>
      <c r="D6" s="7">
        <f>D8+D11+D14</f>
        <v>991090259.46000004</v>
      </c>
      <c r="E6" s="7">
        <f>E8+E11+E14</f>
        <v>1001954330.9699999</v>
      </c>
      <c r="F6" s="7">
        <f>F8+F11+F14</f>
        <v>1057880860.0400001</v>
      </c>
      <c r="G6" s="7">
        <f t="shared" ref="G6:H6" si="1">G8+G11+G14</f>
        <v>1123749000</v>
      </c>
      <c r="H6" s="7">
        <f t="shared" si="1"/>
        <v>1307490000</v>
      </c>
      <c r="I6" s="7">
        <f t="shared" ref="I6:J6" si="2">I8+I11+I14</f>
        <v>1359790000</v>
      </c>
      <c r="J6" s="7">
        <f t="shared" si="2"/>
        <v>1414181000</v>
      </c>
    </row>
    <row r="7" spans="1:10" hidden="1" x14ac:dyDescent="0.25">
      <c r="C7" s="1"/>
      <c r="D7" s="1"/>
      <c r="E7" s="1"/>
      <c r="F7" s="1"/>
      <c r="G7" s="1"/>
      <c r="H7" s="1"/>
      <c r="I7" s="1"/>
      <c r="J7" s="1"/>
    </row>
    <row r="8" spans="1:10" x14ac:dyDescent="0.25">
      <c r="A8" s="6" t="s">
        <v>6</v>
      </c>
      <c r="B8" s="6" t="s">
        <v>7</v>
      </c>
      <c r="C8" s="7">
        <f>SUM(C9:C10)</f>
        <v>852475266.15999997</v>
      </c>
      <c r="D8" s="7">
        <f>SUM(D9:D10)</f>
        <v>910524928.50999999</v>
      </c>
      <c r="E8" s="7">
        <f>SUM(E9:E10)</f>
        <v>923158706.2299999</v>
      </c>
      <c r="F8" s="7">
        <f>SUM(F9:F10)</f>
        <v>976685979.46000004</v>
      </c>
      <c r="G8" s="7">
        <f>SUM(G9:G10)</f>
        <v>1032401000</v>
      </c>
      <c r="H8" s="7">
        <f t="shared" ref="H8:I8" si="3">SUM(H9:H10)</f>
        <v>1211202000</v>
      </c>
      <c r="I8" s="7">
        <f t="shared" si="3"/>
        <v>1259650000</v>
      </c>
      <c r="J8" s="7">
        <f t="shared" ref="J8" si="4">SUM(J9:J10)</f>
        <v>1310036000</v>
      </c>
    </row>
    <row r="9" spans="1:10" x14ac:dyDescent="0.25">
      <c r="A9" s="5" t="s">
        <v>8</v>
      </c>
      <c r="B9" s="5" t="s">
        <v>54</v>
      </c>
      <c r="C9" s="1">
        <v>445762399.89999998</v>
      </c>
      <c r="D9" s="1">
        <v>468923414.24000001</v>
      </c>
      <c r="E9" s="1">
        <v>496009785.91999996</v>
      </c>
      <c r="F9" s="8">
        <v>528046092.69999999</v>
      </c>
      <c r="G9" s="1">
        <v>552964000</v>
      </c>
      <c r="H9" s="1">
        <v>596278000</v>
      </c>
      <c r="I9" s="1">
        <f>ROUND(H9*1.04,-3)</f>
        <v>620129000</v>
      </c>
      <c r="J9" s="1">
        <f>ROUND(I9*1.04,-3)</f>
        <v>644934000</v>
      </c>
    </row>
    <row r="10" spans="1:10" x14ac:dyDescent="0.25">
      <c r="A10" s="5" t="s">
        <v>9</v>
      </c>
      <c r="B10" s="5" t="s">
        <v>55</v>
      </c>
      <c r="C10" s="1">
        <v>406712866.25999999</v>
      </c>
      <c r="D10" s="1">
        <v>441601514.26999998</v>
      </c>
      <c r="E10" s="1">
        <v>427148920.30999994</v>
      </c>
      <c r="F10" s="8">
        <v>448639886.75999999</v>
      </c>
      <c r="G10" s="1">
        <v>479437000</v>
      </c>
      <c r="H10" s="1">
        <v>614924000</v>
      </c>
      <c r="I10" s="1">
        <f>ROUND(H10*1.04,-3)</f>
        <v>639521000</v>
      </c>
      <c r="J10" s="1">
        <f>ROUND(I10*1.04,-3)</f>
        <v>665102000</v>
      </c>
    </row>
    <row r="11" spans="1:10" x14ac:dyDescent="0.25">
      <c r="A11" s="6" t="s">
        <v>10</v>
      </c>
      <c r="B11" s="6" t="s">
        <v>11</v>
      </c>
      <c r="C11" s="7">
        <f>SUM(C12:C13)</f>
        <v>71044933.560000002</v>
      </c>
      <c r="D11" s="7">
        <f>SUM(D12:D13)</f>
        <v>80565330.950000003</v>
      </c>
      <c r="E11" s="7">
        <f>SUM(E12:E13)</f>
        <v>78795624.74000001</v>
      </c>
      <c r="F11" s="7">
        <f>SUM(F12:F13)</f>
        <v>81194880.579999998</v>
      </c>
      <c r="G11" s="7">
        <f>SUM(G12:G13)</f>
        <v>91348000</v>
      </c>
      <c r="H11" s="7">
        <f t="shared" ref="H11:J11" si="5">SUM(H12:H13)</f>
        <v>96288000</v>
      </c>
      <c r="I11" s="7">
        <f t="shared" si="5"/>
        <v>100140000</v>
      </c>
      <c r="J11" s="7">
        <f t="shared" si="5"/>
        <v>104145000</v>
      </c>
    </row>
    <row r="12" spans="1:10" x14ac:dyDescent="0.25">
      <c r="A12" s="5" t="s">
        <v>12</v>
      </c>
      <c r="B12" s="5" t="s">
        <v>56</v>
      </c>
      <c r="C12" s="1">
        <v>28967072.489999998</v>
      </c>
      <c r="D12" s="1">
        <f>80565330.95-46409880.16</f>
        <v>34155450.790000007</v>
      </c>
      <c r="E12" s="1">
        <v>32199557.59</v>
      </c>
      <c r="F12" s="8">
        <v>30482710.309999999</v>
      </c>
      <c r="G12" s="1">
        <v>36127000</v>
      </c>
      <c r="H12" s="1">
        <v>39720000</v>
      </c>
      <c r="I12" s="1">
        <f>ROUND(H12*1.04,-3)</f>
        <v>41309000</v>
      </c>
      <c r="J12" s="1">
        <f>ROUND(I12*1.04,-3)</f>
        <v>42961000</v>
      </c>
    </row>
    <row r="13" spans="1:10" x14ac:dyDescent="0.25">
      <c r="A13" s="5" t="s">
        <v>13</v>
      </c>
      <c r="B13" s="5" t="s">
        <v>57</v>
      </c>
      <c r="C13" s="1">
        <v>42077861.07</v>
      </c>
      <c r="D13" s="1">
        <v>46409880.159999996</v>
      </c>
      <c r="E13" s="1">
        <v>46596067.150000006</v>
      </c>
      <c r="F13" s="8">
        <v>50712170.270000003</v>
      </c>
      <c r="G13" s="1">
        <v>55221000</v>
      </c>
      <c r="H13" s="1">
        <v>56568000</v>
      </c>
      <c r="I13" s="1">
        <f>ROUND(H13*1.04,-3)</f>
        <v>58831000</v>
      </c>
      <c r="J13" s="1">
        <f>ROUND(I13*1.04,-3)</f>
        <v>61184000</v>
      </c>
    </row>
    <row r="14" spans="1:10" x14ac:dyDescent="0.25">
      <c r="A14" s="6" t="s">
        <v>14</v>
      </c>
      <c r="B14" s="6" t="s">
        <v>58</v>
      </c>
      <c r="C14" s="7">
        <v>0</v>
      </c>
      <c r="D14" s="7">
        <v>0</v>
      </c>
      <c r="E14" s="7">
        <v>0</v>
      </c>
      <c r="F14" s="7">
        <f t="shared" ref="F14" si="6">ROUND(E14*1.045,-3)</f>
        <v>0</v>
      </c>
      <c r="G14" s="7">
        <f>ROUND(F14*1.045,-3)</f>
        <v>0</v>
      </c>
      <c r="H14" s="7">
        <f>ROUND(F14*1.045,-3)</f>
        <v>0</v>
      </c>
      <c r="I14" s="7">
        <f>ROUND(G14*1.045,-3)</f>
        <v>0</v>
      </c>
      <c r="J14" s="7">
        <f>ROUND(H14*1.045,-3)</f>
        <v>0</v>
      </c>
    </row>
    <row r="15" spans="1:10" x14ac:dyDescent="0.25"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6" t="s">
        <v>15</v>
      </c>
      <c r="B16" s="6" t="s">
        <v>59</v>
      </c>
      <c r="C16" s="7">
        <f>C18</f>
        <v>0</v>
      </c>
      <c r="D16" s="7">
        <f>D18</f>
        <v>10410022.890000001</v>
      </c>
      <c r="E16" s="7">
        <f>E18</f>
        <v>18182943.440000001</v>
      </c>
      <c r="F16" s="7">
        <f>F18</f>
        <v>16827774.969999999</v>
      </c>
      <c r="G16" s="7">
        <f>G18</f>
        <v>18000000</v>
      </c>
      <c r="H16" s="7">
        <f t="shared" ref="H16:I16" si="7">H18</f>
        <v>20963000</v>
      </c>
      <c r="I16" s="7">
        <f t="shared" si="7"/>
        <v>21802000</v>
      </c>
      <c r="J16" s="7">
        <f t="shared" ref="J16" si="8">J18</f>
        <v>22674000</v>
      </c>
    </row>
    <row r="17" spans="1:10" x14ac:dyDescent="0.25">
      <c r="C17" s="1"/>
      <c r="D17" s="1"/>
      <c r="E17" s="1"/>
      <c r="F17" s="1"/>
      <c r="H17" s="1"/>
      <c r="I17" s="1"/>
      <c r="J17" s="1"/>
    </row>
    <row r="18" spans="1:10" x14ac:dyDescent="0.25">
      <c r="A18" s="5" t="s">
        <v>16</v>
      </c>
      <c r="B18" s="5" t="s">
        <v>17</v>
      </c>
      <c r="C18" s="1">
        <v>0</v>
      </c>
      <c r="D18" s="1">
        <v>10410022.890000001</v>
      </c>
      <c r="E18" s="1">
        <v>18182943.440000001</v>
      </c>
      <c r="F18" s="8">
        <v>16827774.969999999</v>
      </c>
      <c r="G18" s="1">
        <v>18000000</v>
      </c>
      <c r="H18" s="1">
        <v>20963000</v>
      </c>
      <c r="I18" s="1">
        <f>ROUND(H18*1.04,-3)</f>
        <v>21802000</v>
      </c>
      <c r="J18" s="1">
        <f>ROUND(I18*1.04,-3)</f>
        <v>22674000</v>
      </c>
    </row>
    <row r="19" spans="1:10" x14ac:dyDescent="0.25"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6" t="s">
        <v>18</v>
      </c>
      <c r="B20" s="6" t="s">
        <v>19</v>
      </c>
      <c r="C20" s="7">
        <f>SUM(C22:C24)</f>
        <v>27054153.57</v>
      </c>
      <c r="D20" s="7">
        <f>SUM(D22:D24)</f>
        <v>49017230.530000001</v>
      </c>
      <c r="E20" s="7">
        <f>SUM(E22:E24)</f>
        <v>52857548.540000007</v>
      </c>
      <c r="F20" s="7">
        <f>SUM(F22:F24)</f>
        <v>43405534.149999999</v>
      </c>
      <c r="G20" s="7">
        <f>SUM(G22:G24)</f>
        <v>38798000</v>
      </c>
      <c r="H20" s="7">
        <f t="shared" ref="H20:I20" si="9">SUM(H22:H24)</f>
        <v>34797000</v>
      </c>
      <c r="I20" s="7">
        <f t="shared" si="9"/>
        <v>36189000</v>
      </c>
      <c r="J20" s="7">
        <f t="shared" ref="J20" si="10">SUM(J22:J24)</f>
        <v>37637000</v>
      </c>
    </row>
    <row r="21" spans="1:10" x14ac:dyDescent="0.25"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5" t="s">
        <v>20</v>
      </c>
      <c r="B22" s="5" t="s">
        <v>60</v>
      </c>
      <c r="C22" s="1">
        <v>33668.269999999997</v>
      </c>
      <c r="D22" s="1">
        <v>34230.39</v>
      </c>
      <c r="E22" s="1">
        <v>28702.04</v>
      </c>
      <c r="F22" s="8">
        <v>29987.79</v>
      </c>
      <c r="G22" s="1"/>
      <c r="H22" s="1">
        <v>90000</v>
      </c>
      <c r="I22" s="1">
        <f t="shared" ref="I22:J24" si="11">ROUND(H22*1.04,-3)</f>
        <v>94000</v>
      </c>
      <c r="J22" s="1">
        <f t="shared" si="11"/>
        <v>98000</v>
      </c>
    </row>
    <row r="23" spans="1:10" x14ac:dyDescent="0.25">
      <c r="A23" s="5" t="s">
        <v>21</v>
      </c>
      <c r="B23" s="5" t="s">
        <v>61</v>
      </c>
      <c r="C23" s="1">
        <v>26933579.41</v>
      </c>
      <c r="D23" s="1">
        <v>23893426.27</v>
      </c>
      <c r="E23" s="1">
        <v>23519621.270000007</v>
      </c>
      <c r="F23" s="8">
        <v>12860173.470000001</v>
      </c>
      <c r="G23" s="1">
        <v>6119000</v>
      </c>
      <c r="H23" s="1">
        <v>2182000</v>
      </c>
      <c r="I23" s="1">
        <f t="shared" si="11"/>
        <v>2269000</v>
      </c>
      <c r="J23" s="1">
        <f t="shared" si="11"/>
        <v>2360000</v>
      </c>
    </row>
    <row r="24" spans="1:10" x14ac:dyDescent="0.25">
      <c r="A24" s="5" t="s">
        <v>22</v>
      </c>
      <c r="B24" s="5" t="s">
        <v>62</v>
      </c>
      <c r="C24" s="1">
        <v>86905.89</v>
      </c>
      <c r="D24" s="1">
        <v>25089573.870000001</v>
      </c>
      <c r="E24" s="1">
        <v>29309225.23</v>
      </c>
      <c r="F24" s="8">
        <v>30515372.890000001</v>
      </c>
      <c r="G24" s="1">
        <v>32679000</v>
      </c>
      <c r="H24" s="1">
        <v>32525000</v>
      </c>
      <c r="I24" s="1">
        <f t="shared" si="11"/>
        <v>33826000</v>
      </c>
      <c r="J24" s="1">
        <f t="shared" si="11"/>
        <v>35179000</v>
      </c>
    </row>
    <row r="25" spans="1:10" x14ac:dyDescent="0.25"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6" t="s">
        <v>23</v>
      </c>
      <c r="B26" s="6" t="s">
        <v>63</v>
      </c>
      <c r="C26" s="7">
        <v>28017.58</v>
      </c>
      <c r="D26" s="7">
        <v>5974.51</v>
      </c>
      <c r="E26" s="7">
        <v>6905.67</v>
      </c>
      <c r="F26" s="7">
        <v>3621.77</v>
      </c>
      <c r="G26" s="7">
        <v>10000</v>
      </c>
      <c r="H26" s="7">
        <f>ROUND(G26*1.045,-3)</f>
        <v>10000</v>
      </c>
      <c r="I26" s="7">
        <f>ROUND(G26*1.04,-3)</f>
        <v>10000</v>
      </c>
      <c r="J26" s="7">
        <f>ROUND(H26*1.045,-3)</f>
        <v>10000</v>
      </c>
    </row>
    <row r="27" spans="1:10" x14ac:dyDescent="0.25"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6" t="s">
        <v>24</v>
      </c>
      <c r="B28" s="6" t="s">
        <v>64</v>
      </c>
      <c r="C28" s="7">
        <f>SUM(C30:C33)</f>
        <v>784560148.63999999</v>
      </c>
      <c r="D28" s="7">
        <f>SUM(D30:D33)</f>
        <v>798492164.80000007</v>
      </c>
      <c r="E28" s="7">
        <f>SUM(E30:E33)</f>
        <v>791089093.55999982</v>
      </c>
      <c r="F28" s="7">
        <f>SUM(F30:F33)</f>
        <v>820709119.61000001</v>
      </c>
      <c r="G28" s="7">
        <f>SUM(G30:G33)</f>
        <v>899248000</v>
      </c>
      <c r="H28" s="7">
        <f t="shared" ref="H28:I28" si="12">SUM(H30:H33)</f>
        <v>916587000</v>
      </c>
      <c r="I28" s="7">
        <f t="shared" si="12"/>
        <v>953251000</v>
      </c>
      <c r="J28" s="7">
        <f t="shared" ref="J28" si="13">SUM(J30:J33)</f>
        <v>991381000</v>
      </c>
    </row>
    <row r="29" spans="1:10" x14ac:dyDescent="0.25"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5" t="s">
        <v>25</v>
      </c>
      <c r="B30" s="5" t="s">
        <v>65</v>
      </c>
      <c r="C30" s="1">
        <v>771410190.40999997</v>
      </c>
      <c r="D30" s="1">
        <v>789521511.32000005</v>
      </c>
      <c r="E30" s="1">
        <v>783068832.31999981</v>
      </c>
      <c r="F30" s="8">
        <v>794583089.49000001</v>
      </c>
      <c r="G30" s="1">
        <v>862914000</v>
      </c>
      <c r="H30" s="1">
        <f>299067000+463669000+153250000-39344000</f>
        <v>876642000</v>
      </c>
      <c r="I30" s="1">
        <f t="shared" ref="I30:J33" si="14">ROUND(H30*1.04,-3)</f>
        <v>911708000</v>
      </c>
      <c r="J30" s="1">
        <f t="shared" si="14"/>
        <v>948176000</v>
      </c>
    </row>
    <row r="31" spans="1:10" x14ac:dyDescent="0.25">
      <c r="A31" s="5" t="s">
        <v>26</v>
      </c>
      <c r="B31" s="5" t="s">
        <v>66</v>
      </c>
      <c r="C31" s="1">
        <v>540788.88</v>
      </c>
      <c r="D31" s="1">
        <v>230120.68</v>
      </c>
      <c r="E31" s="1">
        <v>100768.7</v>
      </c>
      <c r="F31" s="8">
        <v>65879.3</v>
      </c>
      <c r="G31" s="1">
        <v>255000</v>
      </c>
      <c r="H31" s="1">
        <v>298000</v>
      </c>
      <c r="I31" s="1">
        <f t="shared" si="14"/>
        <v>310000</v>
      </c>
      <c r="J31" s="1">
        <f t="shared" si="14"/>
        <v>322000</v>
      </c>
    </row>
    <row r="32" spans="1:10" x14ac:dyDescent="0.25">
      <c r="A32" s="5" t="s">
        <v>27</v>
      </c>
      <c r="B32" s="5" t="s">
        <v>67</v>
      </c>
      <c r="C32" s="1">
        <v>773212.1</v>
      </c>
      <c r="D32" s="1">
        <f>173054.07+49780.48+503177.55</f>
        <v>726012.1</v>
      </c>
      <c r="E32" s="1">
        <v>534835.43000000005</v>
      </c>
      <c r="F32" s="8">
        <v>594720.69999999995</v>
      </c>
      <c r="G32" s="1">
        <v>688000</v>
      </c>
      <c r="H32" s="1">
        <v>303000</v>
      </c>
      <c r="I32" s="1">
        <f t="shared" si="14"/>
        <v>315000</v>
      </c>
      <c r="J32" s="1">
        <f t="shared" si="14"/>
        <v>328000</v>
      </c>
    </row>
    <row r="33" spans="1:11" x14ac:dyDescent="0.25">
      <c r="A33" s="5" t="s">
        <v>28</v>
      </c>
      <c r="B33" s="5" t="s">
        <v>68</v>
      </c>
      <c r="C33" s="1">
        <v>11835957.25</v>
      </c>
      <c r="D33" s="1">
        <v>8014520.7000000002</v>
      </c>
      <c r="E33" s="1">
        <v>7384657.1100000003</v>
      </c>
      <c r="F33" s="8">
        <v>25465430.120000001</v>
      </c>
      <c r="G33" s="1">
        <v>35391000</v>
      </c>
      <c r="H33" s="1">
        <v>39344000</v>
      </c>
      <c r="I33" s="1">
        <f t="shared" si="14"/>
        <v>40918000</v>
      </c>
      <c r="J33" s="1">
        <f t="shared" si="14"/>
        <v>42555000</v>
      </c>
    </row>
    <row r="34" spans="1:11" x14ac:dyDescent="0.25">
      <c r="C34" s="1"/>
      <c r="D34" s="1"/>
      <c r="E34" s="1"/>
      <c r="F34" s="1"/>
      <c r="G34" s="1"/>
      <c r="H34" s="1"/>
      <c r="I34" s="1"/>
      <c r="J34" s="1"/>
    </row>
    <row r="35" spans="1:11" x14ac:dyDescent="0.25">
      <c r="A35" s="6" t="s">
        <v>29</v>
      </c>
      <c r="B35" s="6" t="s">
        <v>30</v>
      </c>
      <c r="C35" s="7">
        <f>SUM(C37:C40)</f>
        <v>83947300.769999996</v>
      </c>
      <c r="D35" s="7">
        <f>SUM(D37:D40)</f>
        <v>98121809.150000006</v>
      </c>
      <c r="E35" s="7">
        <f>SUM(E37:E40)</f>
        <v>85128143.920000002</v>
      </c>
      <c r="F35" s="7">
        <f>SUM(F37:F40)</f>
        <v>111845765.63</v>
      </c>
      <c r="G35" s="7">
        <f>SUM(G37:G40)</f>
        <v>82920000</v>
      </c>
      <c r="H35" s="7">
        <f t="shared" ref="H35:I35" si="15">SUM(H37:H40)</f>
        <v>74615000</v>
      </c>
      <c r="I35" s="7">
        <f t="shared" si="15"/>
        <v>77599000</v>
      </c>
      <c r="J35" s="7">
        <f t="shared" ref="J35" si="16">SUM(J37:J40)</f>
        <v>80704000</v>
      </c>
    </row>
    <row r="36" spans="1:11" x14ac:dyDescent="0.25">
      <c r="C36" s="1"/>
      <c r="D36" s="1"/>
      <c r="E36" s="1"/>
      <c r="F36" s="1"/>
      <c r="G36" s="1"/>
      <c r="H36" s="1"/>
      <c r="I36" s="1"/>
      <c r="J36" s="1"/>
    </row>
    <row r="37" spans="1:11" x14ac:dyDescent="0.25">
      <c r="A37" s="5" t="s">
        <v>31</v>
      </c>
      <c r="B37" s="5" t="s">
        <v>32</v>
      </c>
      <c r="C37" s="1">
        <v>29333658.280000001</v>
      </c>
      <c r="D37" s="1"/>
      <c r="E37" s="1"/>
      <c r="F37" s="8"/>
      <c r="G37" s="1"/>
      <c r="H37" s="1"/>
      <c r="I37" s="1"/>
      <c r="J37" s="1"/>
    </row>
    <row r="38" spans="1:11" x14ac:dyDescent="0.25">
      <c r="A38" s="5" t="s">
        <v>33</v>
      </c>
      <c r="B38" s="5" t="s">
        <v>69</v>
      </c>
      <c r="C38" s="1">
        <v>6509584.8200000003</v>
      </c>
      <c r="D38" s="1">
        <v>7069043.8600000003</v>
      </c>
      <c r="E38" s="1">
        <v>19112322.690000001</v>
      </c>
      <c r="F38" s="8">
        <v>5694179.7699999996</v>
      </c>
      <c r="G38" s="1">
        <v>6470000</v>
      </c>
      <c r="H38" s="1">
        <v>5350000</v>
      </c>
      <c r="I38" s="1">
        <f t="shared" ref="I38:J40" si="17">ROUND(H38*1.04,-3)</f>
        <v>5564000</v>
      </c>
      <c r="J38" s="1">
        <f t="shared" si="17"/>
        <v>5787000</v>
      </c>
    </row>
    <row r="39" spans="1:11" x14ac:dyDescent="0.25">
      <c r="A39" s="5" t="s">
        <v>34</v>
      </c>
      <c r="B39" s="5" t="s">
        <v>82</v>
      </c>
      <c r="C39" s="1">
        <v>43826457.229999997</v>
      </c>
      <c r="D39" s="1">
        <f>36129581.61+36047531.36</f>
        <v>72177112.969999999</v>
      </c>
      <c r="E39" s="1">
        <f>33210424.07+28236759.57</f>
        <v>61447183.640000001</v>
      </c>
      <c r="F39" s="8">
        <f>60586915.38+42421300.65</f>
        <v>103008216.03</v>
      </c>
      <c r="G39" s="1">
        <f>40031000+32015000</f>
        <v>72046000</v>
      </c>
      <c r="H39" s="1">
        <f>60351000+4329000</f>
        <v>64680000</v>
      </c>
      <c r="I39" s="1">
        <f t="shared" si="17"/>
        <v>67267000</v>
      </c>
      <c r="J39" s="1">
        <f t="shared" si="17"/>
        <v>69958000</v>
      </c>
    </row>
    <row r="40" spans="1:11" x14ac:dyDescent="0.25">
      <c r="A40" s="5" t="s">
        <v>35</v>
      </c>
      <c r="B40" s="5" t="s">
        <v>36</v>
      </c>
      <c r="C40" s="1">
        <v>4277600.4400000004</v>
      </c>
      <c r="D40" s="1">
        <v>18875652.32</v>
      </c>
      <c r="E40" s="1">
        <v>4568637.59</v>
      </c>
      <c r="F40" s="8">
        <v>3143369.83</v>
      </c>
      <c r="G40" s="1">
        <v>4404000</v>
      </c>
      <c r="H40" s="1">
        <f>5348000-763000</f>
        <v>4585000</v>
      </c>
      <c r="I40" s="1">
        <f t="shared" si="17"/>
        <v>4768000</v>
      </c>
      <c r="J40" s="1">
        <f t="shared" si="17"/>
        <v>4959000</v>
      </c>
    </row>
    <row r="41" spans="1:11" x14ac:dyDescent="0.25">
      <c r="C41" s="1"/>
      <c r="D41" s="1"/>
      <c r="E41" s="1"/>
      <c r="F41" s="1"/>
      <c r="G41" s="1"/>
      <c r="H41" s="1"/>
      <c r="I41" s="1"/>
      <c r="J41" s="1"/>
    </row>
    <row r="42" spans="1:11" x14ac:dyDescent="0.25">
      <c r="A42" s="6" t="s">
        <v>37</v>
      </c>
      <c r="B42" s="6" t="s">
        <v>38</v>
      </c>
      <c r="C42" s="7">
        <f>SUM(C44:C47)</f>
        <v>84491124</v>
      </c>
      <c r="D42" s="7">
        <f>SUM(D44:D47)</f>
        <v>86092602.620000005</v>
      </c>
      <c r="E42" s="7">
        <f>SUM(E44:E47)</f>
        <v>70875255.859999999</v>
      </c>
      <c r="F42" s="7">
        <f>SUM(F44:F47)</f>
        <v>49364527.240000002</v>
      </c>
      <c r="G42" s="7">
        <f>SUM(G44:G47)</f>
        <v>106199000</v>
      </c>
      <c r="H42" s="7">
        <f t="shared" ref="H42:I42" si="18">SUM(H44:H47)</f>
        <v>149709000</v>
      </c>
      <c r="I42" s="7">
        <f t="shared" si="18"/>
        <v>155697000</v>
      </c>
      <c r="J42" s="7">
        <f t="shared" ref="J42" si="19">SUM(J44:J47)</f>
        <v>161925000</v>
      </c>
      <c r="K42" s="1"/>
    </row>
    <row r="43" spans="1:11" x14ac:dyDescent="0.25">
      <c r="C43" s="1"/>
      <c r="D43" s="1"/>
      <c r="E43" s="1"/>
      <c r="F43" s="1"/>
      <c r="G43" s="1"/>
      <c r="H43" s="1"/>
      <c r="I43" s="1"/>
      <c r="J43" s="1"/>
    </row>
    <row r="44" spans="1:11" x14ac:dyDescent="0.25">
      <c r="A44" s="5" t="s">
        <v>39</v>
      </c>
      <c r="B44" s="5" t="s">
        <v>70</v>
      </c>
      <c r="C44" s="1">
        <v>30000000</v>
      </c>
      <c r="D44" s="1">
        <v>7000000</v>
      </c>
      <c r="E44" s="1">
        <v>2917034.25</v>
      </c>
      <c r="F44" s="8">
        <v>27132337.899999999</v>
      </c>
      <c r="G44" s="1">
        <v>54074000</v>
      </c>
      <c r="H44" s="1">
        <v>93201000</v>
      </c>
      <c r="I44" s="1">
        <f t="shared" ref="I44:J47" si="20">ROUND(H44*1.04,-3)</f>
        <v>96929000</v>
      </c>
      <c r="J44" s="1">
        <f t="shared" si="20"/>
        <v>100806000</v>
      </c>
    </row>
    <row r="45" spans="1:11" x14ac:dyDescent="0.25">
      <c r="A45" s="5" t="s">
        <v>40</v>
      </c>
      <c r="B45" s="5" t="s">
        <v>72</v>
      </c>
      <c r="C45" s="1">
        <v>95977</v>
      </c>
      <c r="D45" s="1">
        <v>387200</v>
      </c>
      <c r="E45" s="1">
        <v>71500</v>
      </c>
      <c r="F45" s="8">
        <v>86600</v>
      </c>
      <c r="G45" s="1">
        <v>2000</v>
      </c>
      <c r="H45" s="1">
        <v>2000</v>
      </c>
      <c r="I45" s="1">
        <f t="shared" si="20"/>
        <v>2000</v>
      </c>
      <c r="J45" s="1">
        <f t="shared" si="20"/>
        <v>2000</v>
      </c>
    </row>
    <row r="46" spans="1:11" x14ac:dyDescent="0.25">
      <c r="A46" s="5" t="s">
        <v>41</v>
      </c>
      <c r="B46" s="5" t="s">
        <v>71</v>
      </c>
      <c r="C46" s="1">
        <v>54395147</v>
      </c>
      <c r="D46" s="1">
        <v>78705402.620000005</v>
      </c>
      <c r="E46" s="1">
        <v>63318084.019999996</v>
      </c>
      <c r="F46" s="8">
        <v>20650589.34</v>
      </c>
      <c r="G46" s="1">
        <v>52113000</v>
      </c>
      <c r="H46" s="1">
        <v>54106000</v>
      </c>
      <c r="I46" s="1">
        <f t="shared" si="20"/>
        <v>56270000</v>
      </c>
      <c r="J46" s="1">
        <f t="shared" si="20"/>
        <v>58521000</v>
      </c>
    </row>
    <row r="47" spans="1:11" x14ac:dyDescent="0.25">
      <c r="A47" s="5" t="s">
        <v>42</v>
      </c>
      <c r="B47" s="5" t="s">
        <v>43</v>
      </c>
      <c r="C47" s="1">
        <v>0</v>
      </c>
      <c r="D47" s="1">
        <v>0</v>
      </c>
      <c r="E47" s="1">
        <v>4568637.59</v>
      </c>
      <c r="F47" s="1">
        <v>1495000.0000000075</v>
      </c>
      <c r="G47" s="1">
        <v>10000</v>
      </c>
      <c r="H47" s="1">
        <v>2400000</v>
      </c>
      <c r="I47" s="1">
        <f t="shared" si="20"/>
        <v>2496000</v>
      </c>
      <c r="J47" s="1">
        <f t="shared" si="20"/>
        <v>2596000</v>
      </c>
    </row>
    <row r="48" spans="1:11" x14ac:dyDescent="0.25"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6" t="s">
        <v>44</v>
      </c>
      <c r="B49" s="6" t="s">
        <v>73</v>
      </c>
      <c r="C49" s="7">
        <f>C51+C53+C55+C57</f>
        <v>-93870656.060000002</v>
      </c>
      <c r="D49" s="7">
        <f>D51+D53+D55+D57</f>
        <v>-97451279.379999995</v>
      </c>
      <c r="E49" s="7">
        <f>E51+E53+E55+E57</f>
        <v>-92288160.870000005</v>
      </c>
      <c r="F49" s="7">
        <f>F51+F53+F55+F57</f>
        <v>-88809483.719999999</v>
      </c>
      <c r="G49" s="7">
        <f>G51+G53+G55+G57</f>
        <v>-98685000</v>
      </c>
      <c r="H49" s="7">
        <f t="shared" ref="H49:I49" si="21">H51+H53+H55+H57</f>
        <v>-98791000</v>
      </c>
      <c r="I49" s="7">
        <f t="shared" si="21"/>
        <v>-102743000</v>
      </c>
      <c r="J49" s="7">
        <f t="shared" ref="J49" si="22">J51+J53+J55+J57</f>
        <v>-106853000</v>
      </c>
    </row>
    <row r="50" spans="1:10" x14ac:dyDescent="0.25"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5" t="s">
        <v>45</v>
      </c>
      <c r="B51" s="5" t="s">
        <v>74</v>
      </c>
      <c r="C51" s="1"/>
      <c r="D51" s="1">
        <v>0</v>
      </c>
      <c r="E51" s="1">
        <v>0</v>
      </c>
      <c r="F51" s="1">
        <f>ROUND(E51*1.045,-3)</f>
        <v>0</v>
      </c>
      <c r="G51" s="1">
        <f>ROUND(E51*1.045,-3)</f>
        <v>0</v>
      </c>
      <c r="H51" s="1">
        <f>ROUND(F51*1.045,-3)</f>
        <v>0</v>
      </c>
      <c r="I51" s="1">
        <f>ROUND(G51*1.045,-3)</f>
        <v>0</v>
      </c>
      <c r="J51" s="1">
        <f>ROUND(H51*1.045,-3)</f>
        <v>0</v>
      </c>
    </row>
    <row r="52" spans="1:10" x14ac:dyDescent="0.25"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5" t="s">
        <v>46</v>
      </c>
      <c r="B53" s="5" t="s">
        <v>47</v>
      </c>
      <c r="C53" s="1">
        <v>-44069.67</v>
      </c>
      <c r="D53" s="1">
        <v>0</v>
      </c>
      <c r="E53" s="1">
        <v>0</v>
      </c>
      <c r="F53" s="8">
        <v>0</v>
      </c>
      <c r="G53" s="1">
        <f>ROUND(E53*1.045,-3)</f>
        <v>0</v>
      </c>
      <c r="H53" s="1">
        <f>ROUND(F53*1.045,-3)</f>
        <v>0</v>
      </c>
      <c r="I53" s="1">
        <f>ROUND(G53*1.045,-3)</f>
        <v>0</v>
      </c>
      <c r="J53" s="1">
        <f>ROUND(H53*1.045,-3)</f>
        <v>0</v>
      </c>
    </row>
    <row r="54" spans="1:10" x14ac:dyDescent="0.25"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5" t="s">
        <v>48</v>
      </c>
      <c r="B55" s="5" t="s">
        <v>49</v>
      </c>
      <c r="C55" s="1">
        <v>-93826586.390000001</v>
      </c>
      <c r="D55" s="1">
        <v>-97451279.379999995</v>
      </c>
      <c r="E55" s="1">
        <v>-92288160.870000005</v>
      </c>
      <c r="F55" s="8">
        <v>-88809483.719999999</v>
      </c>
      <c r="G55" s="1">
        <v>-98685000</v>
      </c>
      <c r="H55" s="1">
        <v>-98791000</v>
      </c>
      <c r="I55" s="1">
        <f>ROUND(H55*1.04,-3)</f>
        <v>-102743000</v>
      </c>
      <c r="J55" s="1">
        <f>ROUND(I55*1.04,-3)</f>
        <v>-106853000</v>
      </c>
    </row>
    <row r="56" spans="1:10" x14ac:dyDescent="0.25"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5" t="s">
        <v>50</v>
      </c>
      <c r="B57" s="5" t="s">
        <v>75</v>
      </c>
      <c r="C57" s="1">
        <v>0</v>
      </c>
      <c r="D57" s="1">
        <v>0</v>
      </c>
      <c r="E57" s="1">
        <v>0</v>
      </c>
      <c r="F57" s="1">
        <f>ROUND(E57*1.045,-3)</f>
        <v>0</v>
      </c>
      <c r="G57" s="1">
        <f>ROUND(E57*1.045,-3)</f>
        <v>0</v>
      </c>
      <c r="H57" s="1">
        <f>ROUND(F57*1.045,-3)</f>
        <v>0</v>
      </c>
      <c r="I57" s="1">
        <f>ROUND(G57*1.045,-3)</f>
        <v>0</v>
      </c>
      <c r="J57" s="1">
        <f>ROUND(H57*1.045,-3)</f>
        <v>0</v>
      </c>
    </row>
    <row r="58" spans="1:10" x14ac:dyDescent="0.25">
      <c r="C58" s="1"/>
      <c r="D58" s="1"/>
      <c r="E58" s="1"/>
      <c r="F58" s="1"/>
      <c r="G58" s="1"/>
      <c r="H58" s="1"/>
      <c r="I58" s="1"/>
      <c r="J58" s="1"/>
    </row>
    <row r="59" spans="1:10" x14ac:dyDescent="0.25">
      <c r="B59" s="6" t="s">
        <v>76</v>
      </c>
      <c r="C59" s="7">
        <f>C4+C42+C49</f>
        <v>1809730288.2200003</v>
      </c>
      <c r="D59" s="7">
        <f>D4+D42+D49</f>
        <v>1935778784.5799999</v>
      </c>
      <c r="E59" s="7">
        <f>E4+E42+E49</f>
        <v>1927806061.0899997</v>
      </c>
      <c r="F59" s="7">
        <f>F4+F42+F49</f>
        <v>2011227719.6900001</v>
      </c>
      <c r="G59" s="7">
        <f>G4+G42+G49</f>
        <v>2170239000</v>
      </c>
      <c r="H59" s="7">
        <f t="shared" ref="H59:I59" si="23">H4+H42+H49</f>
        <v>2405380000</v>
      </c>
      <c r="I59" s="7">
        <f t="shared" si="23"/>
        <v>2501595000</v>
      </c>
      <c r="J59" s="7">
        <f t="shared" ref="J59" si="24">J4+J42+J49</f>
        <v>2601659000</v>
      </c>
    </row>
    <row r="60" spans="1:10" x14ac:dyDescent="0.25">
      <c r="C60" s="1"/>
      <c r="D60" s="1"/>
      <c r="E60" s="1"/>
      <c r="F60" s="1"/>
      <c r="G60" s="1"/>
      <c r="H60" s="1"/>
      <c r="I60" s="1"/>
      <c r="J60" s="1"/>
    </row>
    <row r="61" spans="1:10" x14ac:dyDescent="0.25">
      <c r="B61" s="6" t="s">
        <v>51</v>
      </c>
      <c r="C61" s="7">
        <v>390998870.00999999</v>
      </c>
      <c r="D61" s="7">
        <v>447448279.44999999</v>
      </c>
      <c r="E61" s="7">
        <v>518899445.75</v>
      </c>
      <c r="F61" s="7">
        <v>539776373.13</v>
      </c>
      <c r="G61" s="7">
        <v>493176000</v>
      </c>
      <c r="H61" s="7">
        <v>496695000</v>
      </c>
      <c r="I61" s="7">
        <f>ROUND(H61*1.04,-3)</f>
        <v>516563000</v>
      </c>
      <c r="J61" s="7">
        <f>ROUND(I61*1.04,-3)</f>
        <v>537226000</v>
      </c>
    </row>
    <row r="62" spans="1:10" x14ac:dyDescent="0.25">
      <c r="C62" s="1"/>
      <c r="D62" s="1"/>
      <c r="E62" s="1"/>
      <c r="F62" s="1"/>
      <c r="G62" s="1"/>
      <c r="H62" s="1"/>
      <c r="I62" s="1"/>
      <c r="J62" s="1"/>
    </row>
    <row r="63" spans="1:10" x14ac:dyDescent="0.25">
      <c r="B63" s="6" t="s">
        <v>77</v>
      </c>
      <c r="C63" s="7">
        <v>250115.17</v>
      </c>
      <c r="D63" s="7">
        <v>334411.01</v>
      </c>
      <c r="E63" s="7">
        <v>253207.4</v>
      </c>
      <c r="F63" s="7">
        <v>145297.79999999999</v>
      </c>
      <c r="G63" s="7">
        <v>136000</v>
      </c>
      <c r="H63" s="7">
        <v>136000</v>
      </c>
      <c r="I63" s="7">
        <f>ROUND(H63*1.04,-3)</f>
        <v>141000</v>
      </c>
      <c r="J63" s="7">
        <f>ROUND(I63*1.04,-3)</f>
        <v>147000</v>
      </c>
    </row>
    <row r="64" spans="1:10" x14ac:dyDescent="0.25">
      <c r="C64" s="1"/>
      <c r="D64" s="1"/>
      <c r="E64" s="1"/>
      <c r="F64" s="1"/>
      <c r="G64" s="1"/>
      <c r="H64" s="1"/>
      <c r="I64" s="1"/>
      <c r="J64" s="1"/>
    </row>
    <row r="65" spans="2:10" x14ac:dyDescent="0.25">
      <c r="B65" s="6" t="s">
        <v>78</v>
      </c>
      <c r="C65" s="7">
        <f>C61+C63</f>
        <v>391248985.18000001</v>
      </c>
      <c r="D65" s="7">
        <f>D61+D63</f>
        <v>447782690.45999998</v>
      </c>
      <c r="E65" s="7">
        <f>E61+E63</f>
        <v>519152653.14999998</v>
      </c>
      <c r="F65" s="7">
        <f>F61+F63</f>
        <v>539921670.92999995</v>
      </c>
      <c r="G65" s="7">
        <f>G61+G63</f>
        <v>493312000</v>
      </c>
      <c r="H65" s="7">
        <f t="shared" ref="H65:I65" si="25">H61+H63</f>
        <v>496831000</v>
      </c>
      <c r="I65" s="7">
        <f t="shared" si="25"/>
        <v>516704000</v>
      </c>
      <c r="J65" s="7">
        <f t="shared" ref="J65" si="26">J61+J63</f>
        <v>537373000</v>
      </c>
    </row>
    <row r="66" spans="2:10" x14ac:dyDescent="0.25">
      <c r="C66" s="1"/>
      <c r="D66" s="1"/>
      <c r="E66" s="1"/>
      <c r="F66" s="1"/>
      <c r="G66" s="1"/>
      <c r="H66" s="1"/>
      <c r="I66" s="1"/>
      <c r="J66" s="1"/>
    </row>
    <row r="67" spans="2:10" x14ac:dyDescent="0.25">
      <c r="B67" s="6" t="s">
        <v>52</v>
      </c>
      <c r="C67" s="7">
        <f>C59+C65</f>
        <v>2200979273.4000001</v>
      </c>
      <c r="D67" s="7">
        <f>D59+D65</f>
        <v>2383561475.04</v>
      </c>
      <c r="E67" s="7">
        <f>E59+E65</f>
        <v>2446958714.2399998</v>
      </c>
      <c r="F67" s="7">
        <f>F59+F65</f>
        <v>2551149390.6199999</v>
      </c>
      <c r="G67" s="7">
        <f>G59+G65</f>
        <v>2663551000</v>
      </c>
      <c r="H67" s="7">
        <f t="shared" ref="H67:I67" si="27">H59+H65</f>
        <v>2902211000</v>
      </c>
      <c r="I67" s="7">
        <f t="shared" si="27"/>
        <v>3018299000</v>
      </c>
      <c r="J67" s="7">
        <f t="shared" ref="J67" si="28">J59+J65</f>
        <v>3139032000</v>
      </c>
    </row>
    <row r="70" spans="2:10" x14ac:dyDescent="0.25">
      <c r="H70" s="10">
        <v>2902211000</v>
      </c>
    </row>
    <row r="71" spans="2:10" x14ac:dyDescent="0.25">
      <c r="H71" s="1">
        <f>H70-H67</f>
        <v>0</v>
      </c>
    </row>
  </sheetData>
  <mergeCells count="4">
    <mergeCell ref="H2:J2"/>
    <mergeCell ref="A2:A3"/>
    <mergeCell ref="B2:B3"/>
    <mergeCell ref="D2:F2"/>
  </mergeCells>
  <pageMargins left="0.43307086614173229" right="0.23622047244094491" top="0.94" bottom="0.74803149606299213" header="0.48" footer="0.31496062992125984"/>
  <pageSetup paperSize="9" scale="67" firstPageNumber="228" fitToHeight="2" orientation="landscape" useFirstPageNumber="1" r:id="rId1"/>
  <headerFooter>
    <oddHeader>&amp;L&amp;G&amp;C&amp;"-,Negrito"&amp;12MUNICIPIO DE SANTOS
PROJETO DE LEI ORÇAMENTÁRIA ANUAL 2019&amp;11
EVOLUÇÃO DA RECEITA DO MUNICIPIO - 2015- 2021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2018-09-21T19:09:35Z</dcterms:modified>
</cp:coreProperties>
</file>